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is sitios Web\HOSPEDAJE EN NOMINALIA\public\insmontsoriu\curs2018-19\gestio_admin\segon_curs\mp4_tresoreria\uf1_control\descarregues\"/>
    </mc:Choice>
  </mc:AlternateContent>
  <bookViews>
    <workbookView xWindow="9750" yWindow="180" windowWidth="27795" windowHeight="12585"/>
  </bookViews>
  <sheets>
    <sheet name="GRAFICA_PAGA.A.CURT" sheetId="4" r:id="rId1"/>
    <sheet name="CALCUL_RATIOS" sheetId="6" r:id="rId2"/>
    <sheet name="FONS.DE.MANIOBRA" sheetId="5" r:id="rId3"/>
  </sheets>
  <calcPr calcId="152511"/>
</workbook>
</file>

<file path=xl/calcChain.xml><?xml version="1.0" encoding="utf-8"?>
<calcChain xmlns="http://schemas.openxmlformats.org/spreadsheetml/2006/main">
  <c r="G20" i="6" l="1"/>
  <c r="G19" i="6"/>
  <c r="I19" i="6" s="1"/>
  <c r="G16" i="6"/>
  <c r="G15" i="6"/>
  <c r="G12" i="6"/>
  <c r="G11" i="6"/>
  <c r="I15" i="6" l="1"/>
  <c r="I11" i="6"/>
  <c r="E8" i="5"/>
  <c r="N14" i="5" s="1"/>
  <c r="L21" i="5" s="1"/>
  <c r="E7" i="5"/>
  <c r="N13" i="5" s="1"/>
  <c r="L20" i="5" s="1"/>
  <c r="E6" i="5"/>
  <c r="C6" i="5"/>
  <c r="L12" i="5"/>
  <c r="E11" i="5" l="1"/>
  <c r="N12" i="5"/>
  <c r="L19" i="5" s="1"/>
  <c r="E5" i="4"/>
  <c r="C7" i="5" l="1"/>
  <c r="C11" i="5" s="1"/>
  <c r="F11" i="5" s="1"/>
  <c r="G5" i="6"/>
  <c r="I10" i="4"/>
  <c r="G11" i="5" l="1"/>
  <c r="L13" i="5"/>
  <c r="M13" i="5" s="1"/>
  <c r="N22" i="5"/>
  <c r="M12" i="5" s="1"/>
  <c r="F10" i="4"/>
  <c r="L18" i="5" l="1"/>
  <c r="L17" i="5"/>
  <c r="P14" i="5"/>
  <c r="L22" i="5"/>
</calcChain>
</file>

<file path=xl/sharedStrings.xml><?xml version="1.0" encoding="utf-8"?>
<sst xmlns="http://schemas.openxmlformats.org/spreadsheetml/2006/main" count="64" uniqueCount="45">
  <si>
    <t>ANC</t>
  </si>
  <si>
    <t>existències</t>
  </si>
  <si>
    <t>realitzable</t>
  </si>
  <si>
    <t>disponible</t>
  </si>
  <si>
    <t>PNC</t>
  </si>
  <si>
    <t>PC</t>
  </si>
  <si>
    <t>ACTIU</t>
  </si>
  <si>
    <t>P.N.</t>
  </si>
  <si>
    <t>PN  +  PASSIU</t>
  </si>
  <si>
    <t>GRÀFIQUES PER ENTENDRE MILLOR LES RÀTIOS DE LIQUIDITAT, TRESORERIA i SOLVÈNCIA</t>
  </si>
  <si>
    <t>Al numerador de la ràtio de liquiditat tens</t>
  </si>
  <si>
    <t>existències, realitzable i disponible, és a dir, tot AC</t>
  </si>
  <si>
    <t>Al numerador de la ràtio de tresoreria li treiem les existències</t>
  </si>
  <si>
    <t>Al numerador de la ràtio de disponibilitat li treiem les existències, i el realitzable</t>
  </si>
  <si>
    <t>Ho pilles?</t>
  </si>
  <si>
    <t>Al denominador sempre posem el passiu corrent.</t>
  </si>
  <si>
    <t>No pot existir un FM&gt;0 sense un ràtio de liquiditat&gt;1 ; pensa-ho amb les fòrmules davant</t>
  </si>
  <si>
    <t>fes anotacions</t>
  </si>
  <si>
    <t>només al fons</t>
  </si>
  <si>
    <t>blau</t>
  </si>
  <si>
    <t>desbloca: 888</t>
  </si>
  <si>
    <t>PASSIU</t>
  </si>
  <si>
    <t>passiu</t>
  </si>
  <si>
    <t>actiu</t>
  </si>
  <si>
    <t>Total Passiu</t>
  </si>
  <si>
    <t>Total Actiu</t>
  </si>
  <si>
    <t xml:space="preserve">PC  </t>
  </si>
  <si>
    <t xml:space="preserve">AC  </t>
  </si>
  <si>
    <t xml:space="preserve">P.N.  </t>
  </si>
  <si>
    <t xml:space="preserve">ANC </t>
  </si>
  <si>
    <t>Per desblocar: 777</t>
  </si>
  <si>
    <t>Balanç de Situació</t>
  </si>
  <si>
    <t>POTS MODIFICAR ELS VALORS QUE SÓN EN NEGRETA</t>
  </si>
  <si>
    <t>PER POSAR DADES A CEL·LES BLAVES FES-HO DES DE L'ALTRE FULL</t>
  </si>
  <si>
    <t>=</t>
  </si>
  <si>
    <t>Ràtio de Disponibilitat</t>
  </si>
  <si>
    <t>Ràtio de Tresoreria</t>
  </si>
  <si>
    <t>Solvència o Liquiditat</t>
  </si>
  <si>
    <t>LES RÀTIOS</t>
  </si>
  <si>
    <t>FONS DE MANIOBRA</t>
  </si>
  <si>
    <t>realitzable + disponible</t>
  </si>
  <si>
    <t>exist. + realit. + disponi.</t>
  </si>
  <si>
    <t>AC - PC</t>
  </si>
  <si>
    <t>AC</t>
  </si>
  <si>
    <t>desbloca 888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</si>
</sst>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#,##0.0_ ;[Red]\-#,##0.0\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99"/>
      <name val="Calibri"/>
      <family val="2"/>
      <scheme val="minor"/>
    </font>
    <font>
      <sz val="11"/>
      <color rgb="FF0000C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/>
    <xf numFmtId="4" fontId="0" fillId="0" borderId="0" xfId="0" applyNumberFormat="1"/>
    <xf numFmtId="0" fontId="1" fillId="0" borderId="0" xfId="0" applyFont="1"/>
    <xf numFmtId="4" fontId="1" fillId="0" borderId="0" xfId="0" applyNumberFormat="1" applyFont="1"/>
    <xf numFmtId="0" fontId="0" fillId="0" borderId="3" xfId="0" applyBorder="1"/>
    <xf numFmtId="4" fontId="0" fillId="0" borderId="4" xfId="0" applyNumberFormat="1" applyBorder="1"/>
    <xf numFmtId="0" fontId="0" fillId="0" borderId="5" xfId="0" applyBorder="1"/>
    <xf numFmtId="4" fontId="0" fillId="0" borderId="6" xfId="0" applyNumberFormat="1" applyBorder="1"/>
    <xf numFmtId="4" fontId="0" fillId="0" borderId="3" xfId="0" applyNumberFormat="1" applyBorder="1"/>
    <xf numFmtId="4" fontId="0" fillId="0" borderId="5" xfId="0" applyNumberFormat="1" applyBorder="1"/>
    <xf numFmtId="4" fontId="0" fillId="0" borderId="7" xfId="0" applyNumberFormat="1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2" fillId="0" borderId="0" xfId="0" applyFont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0" borderId="14" xfId="0" applyFont="1" applyBorder="1"/>
    <xf numFmtId="0" fontId="3" fillId="0" borderId="10" xfId="0" applyFont="1" applyFill="1" applyBorder="1"/>
    <xf numFmtId="0" fontId="3" fillId="0" borderId="0" xfId="0" applyFont="1" applyFill="1" applyBorder="1"/>
    <xf numFmtId="0" fontId="0" fillId="2" borderId="0" xfId="0" applyFont="1" applyFill="1"/>
    <xf numFmtId="0" fontId="1" fillId="2" borderId="0" xfId="0" applyFont="1" applyFill="1"/>
    <xf numFmtId="0" fontId="0" fillId="2" borderId="0" xfId="0" applyFill="1"/>
    <xf numFmtId="4" fontId="0" fillId="2" borderId="8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5" fillId="0" borderId="0" xfId="0" applyFont="1"/>
    <xf numFmtId="0" fontId="4" fillId="0" borderId="0" xfId="0" applyFont="1"/>
    <xf numFmtId="0" fontId="4" fillId="0" borderId="0" xfId="0" applyFont="1" applyBorder="1"/>
    <xf numFmtId="0" fontId="6" fillId="0" borderId="0" xfId="0" applyFont="1"/>
    <xf numFmtId="0" fontId="7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20" xfId="0" applyBorder="1"/>
    <xf numFmtId="0" fontId="5" fillId="0" borderId="0" xfId="0" applyFont="1" applyBorder="1"/>
    <xf numFmtId="0" fontId="8" fillId="0" borderId="0" xfId="0" applyFont="1" applyBorder="1"/>
    <xf numFmtId="0" fontId="8" fillId="0" borderId="21" xfId="0" applyFont="1" applyBorder="1"/>
    <xf numFmtId="0" fontId="8" fillId="0" borderId="3" xfId="0" applyFont="1" applyBorder="1"/>
    <xf numFmtId="0" fontId="0" fillId="0" borderId="21" xfId="0" applyBorder="1"/>
    <xf numFmtId="0" fontId="9" fillId="0" borderId="3" xfId="0" applyFont="1" applyBorder="1"/>
    <xf numFmtId="0" fontId="9" fillId="0" borderId="23" xfId="0" applyFont="1" applyBorder="1"/>
    <xf numFmtId="0" fontId="9" fillId="0" borderId="1" xfId="0" applyFont="1" applyBorder="1"/>
    <xf numFmtId="0" fontId="9" fillId="0" borderId="26" xfId="0" applyFont="1" applyBorder="1"/>
    <xf numFmtId="0" fontId="0" fillId="0" borderId="0" xfId="0" applyBorder="1" applyAlignment="1">
      <alignment horizontal="center" vertical="center"/>
    </xf>
    <xf numFmtId="0" fontId="5" fillId="2" borderId="0" xfId="0" applyFont="1" applyFill="1"/>
    <xf numFmtId="164" fontId="8" fillId="2" borderId="25" xfId="0" applyNumberFormat="1" applyFont="1" applyFill="1" applyBorder="1" applyProtection="1"/>
    <xf numFmtId="164" fontId="8" fillId="2" borderId="21" xfId="0" applyNumberFormat="1" applyFont="1" applyFill="1" applyBorder="1" applyProtection="1"/>
    <xf numFmtId="164" fontId="8" fillId="2" borderId="24" xfId="0" applyNumberFormat="1" applyFont="1" applyFill="1" applyBorder="1" applyProtection="1"/>
    <xf numFmtId="164" fontId="8" fillId="2" borderId="22" xfId="0" applyNumberFormat="1" applyFont="1" applyFill="1" applyBorder="1" applyProtection="1"/>
    <xf numFmtId="164" fontId="0" fillId="0" borderId="9" xfId="0" applyNumberFormat="1" applyBorder="1"/>
    <xf numFmtId="164" fontId="5" fillId="0" borderId="9" xfId="0" applyNumberFormat="1" applyFont="1" applyFill="1" applyBorder="1"/>
    <xf numFmtId="164" fontId="1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/>
    <xf numFmtId="164" fontId="10" fillId="0" borderId="6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10" fillId="3" borderId="0" xfId="0" applyNumberFormat="1" applyFont="1" applyFill="1" applyBorder="1" applyAlignment="1">
      <alignment horizontal="center" vertical="center"/>
    </xf>
    <xf numFmtId="0" fontId="11" fillId="0" borderId="0" xfId="0" applyFont="1" applyFill="1"/>
    <xf numFmtId="164" fontId="10" fillId="3" borderId="11" xfId="0" applyNumberFormat="1" applyFont="1" applyFill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10" fillId="0" borderId="9" xfId="0" applyNumberFormat="1" applyFont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164" fontId="11" fillId="0" borderId="0" xfId="0" applyNumberFormat="1" applyFont="1" applyAlignment="1">
      <alignment horizontal="left" vertical="center"/>
    </xf>
    <xf numFmtId="0" fontId="0" fillId="0" borderId="0" xfId="0" applyFill="1"/>
    <xf numFmtId="0" fontId="0" fillId="0" borderId="9" xfId="0" applyFill="1" applyBorder="1"/>
    <xf numFmtId="0" fontId="0" fillId="0" borderId="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64" fontId="10" fillId="0" borderId="4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11" xfId="0" applyFill="1" applyBorder="1"/>
    <xf numFmtId="0" fontId="1" fillId="0" borderId="6" xfId="0" applyFont="1" applyBorder="1" applyAlignment="1">
      <alignment horizontal="center" vertical="center"/>
    </xf>
    <xf numFmtId="4" fontId="10" fillId="0" borderId="0" xfId="0" applyNumberFormat="1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4" fontId="1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1" fillId="0" borderId="9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5" fontId="11" fillId="0" borderId="4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1" fillId="3" borderId="0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ACTIU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0441728317478636"/>
          <c:y val="0.30582385535141443"/>
          <c:w val="0.68902477134048468"/>
          <c:h val="0.57819626713327499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GRAFICA_PAGA.A.CURT!$E$8</c:f>
              <c:strCache>
                <c:ptCount val="1"/>
                <c:pt idx="0">
                  <c:v>disponible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"/>
              <c:pt idx="0">
                <c:v>ACTIU</c:v>
              </c:pt>
            </c:strLit>
          </c:cat>
          <c:val>
            <c:numRef>
              <c:f>GRAFICA_PAGA.A.CURT!$F$8</c:f>
              <c:numCache>
                <c:formatCode>#,##0.00</c:formatCode>
                <c:ptCount val="1"/>
                <c:pt idx="0">
                  <c:v>85000</c:v>
                </c:pt>
              </c:numCache>
            </c:numRef>
          </c:val>
        </c:ser>
        <c:ser>
          <c:idx val="2"/>
          <c:order val="1"/>
          <c:tx>
            <c:strRef>
              <c:f>GRAFICA_PAGA.A.CURT!$E$7</c:f>
              <c:strCache>
                <c:ptCount val="1"/>
                <c:pt idx="0">
                  <c:v>realitzable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"/>
              <c:pt idx="0">
                <c:v>ACTIU</c:v>
              </c:pt>
            </c:strLit>
          </c:cat>
          <c:val>
            <c:numRef>
              <c:f>GRAFICA_PAGA.A.CURT!$F$7</c:f>
              <c:numCache>
                <c:formatCode>#,##0.00</c:formatCode>
                <c:ptCount val="1"/>
                <c:pt idx="0">
                  <c:v>95000</c:v>
                </c:pt>
              </c:numCache>
            </c:numRef>
          </c:val>
        </c:ser>
        <c:ser>
          <c:idx val="1"/>
          <c:order val="2"/>
          <c:tx>
            <c:strRef>
              <c:f>GRAFICA_PAGA.A.CURT!$E$6</c:f>
              <c:strCache>
                <c:ptCount val="1"/>
                <c:pt idx="0">
                  <c:v>existències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"/>
              <c:pt idx="0">
                <c:v>ACTIU</c:v>
              </c:pt>
            </c:strLit>
          </c:cat>
          <c:val>
            <c:numRef>
              <c:f>GRAFICA_PAGA.A.CURT!$F$6</c:f>
              <c:numCache>
                <c:formatCode>#,##0.00</c:formatCode>
                <c:ptCount val="1"/>
                <c:pt idx="0">
                  <c:v>320000</c:v>
                </c:pt>
              </c:numCache>
            </c:numRef>
          </c:val>
        </c:ser>
        <c:ser>
          <c:idx val="0"/>
          <c:order val="3"/>
          <c:tx>
            <c:strRef>
              <c:f>GRAFICA_PAGA.A.CURT!$D$4</c:f>
              <c:strCache>
                <c:ptCount val="1"/>
                <c:pt idx="0">
                  <c:v>ANC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"/>
              <c:pt idx="0">
                <c:v>ACTIU</c:v>
              </c:pt>
            </c:strLit>
          </c:cat>
          <c:val>
            <c:numRef>
              <c:f>GRAFICA_PAGA.A.CURT!$F$4</c:f>
              <c:numCache>
                <c:formatCode>#,##0.00</c:formatCode>
                <c:ptCount val="1"/>
                <c:pt idx="0">
                  <c:v>600000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312497912"/>
        <c:axId val="312498304"/>
      </c:barChart>
      <c:catAx>
        <c:axId val="312497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2498304"/>
        <c:crosses val="autoZero"/>
        <c:auto val="1"/>
        <c:lblAlgn val="ctr"/>
        <c:lblOffset val="100"/>
        <c:noMultiLvlLbl val="0"/>
      </c:catAx>
      <c:valAx>
        <c:axId val="312498304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31249791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PN + PASSIU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GRAFICA_PAGA.A.CURT!$H$7</c:f>
              <c:strCache>
                <c:ptCount val="1"/>
                <c:pt idx="0">
                  <c:v>PC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"/>
              <c:pt idx="0">
                <c:v>P.N. + PASSIU</c:v>
              </c:pt>
            </c:strLit>
          </c:cat>
          <c:val>
            <c:numRef>
              <c:f>GRAFICA_PAGA.A.CURT!$I$7</c:f>
              <c:numCache>
                <c:formatCode>#,##0.00</c:formatCode>
                <c:ptCount val="1"/>
                <c:pt idx="0">
                  <c:v>180000</c:v>
                </c:pt>
              </c:numCache>
            </c:numRef>
          </c:val>
        </c:ser>
        <c:ser>
          <c:idx val="1"/>
          <c:order val="1"/>
          <c:tx>
            <c:strRef>
              <c:f>GRAFICA_PAGA.A.CURT!$H$6</c:f>
              <c:strCache>
                <c:ptCount val="1"/>
                <c:pt idx="0">
                  <c:v>PNC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"/>
              <c:pt idx="0">
                <c:v>P.N. + PASSIU</c:v>
              </c:pt>
            </c:strLit>
          </c:cat>
          <c:val>
            <c:numRef>
              <c:f>GRAFICA_PAGA.A.CURT!$I$6</c:f>
              <c:numCache>
                <c:formatCode>#,##0.00</c:formatCode>
                <c:ptCount val="1"/>
                <c:pt idx="0">
                  <c:v>520000</c:v>
                </c:pt>
              </c:numCache>
            </c:numRef>
          </c:val>
        </c:ser>
        <c:ser>
          <c:idx val="0"/>
          <c:order val="2"/>
          <c:tx>
            <c:strRef>
              <c:f>GRAFICA_PAGA.A.CURT!$H$4</c:f>
              <c:strCache>
                <c:ptCount val="1"/>
                <c:pt idx="0">
                  <c:v>P.N.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"/>
              <c:pt idx="0">
                <c:v>P.N. + PASSIU</c:v>
              </c:pt>
            </c:strLit>
          </c:cat>
          <c:val>
            <c:numRef>
              <c:f>GRAFICA_PAGA.A.CURT!$I$4</c:f>
              <c:numCache>
                <c:formatCode>#,##0.00</c:formatCode>
                <c:ptCount val="1"/>
                <c:pt idx="0">
                  <c:v>400000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312499088"/>
        <c:axId val="312499480"/>
      </c:barChart>
      <c:catAx>
        <c:axId val="312499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2499480"/>
        <c:crosses val="autoZero"/>
        <c:auto val="1"/>
        <c:lblAlgn val="ctr"/>
        <c:lblOffset val="100"/>
        <c:noMultiLvlLbl val="0"/>
      </c:catAx>
      <c:valAx>
        <c:axId val="312499480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31249908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558678503811602E-2"/>
          <c:y val="3.8394404805649283E-2"/>
          <c:w val="0.94835681705725849"/>
          <c:h val="0.9232111903887017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bg1"/>
              </a:solidFill>
            </c:spPr>
          </c:dPt>
          <c:dLbls>
            <c:dLbl>
              <c:idx val="0"/>
              <c:layout/>
              <c:tx>
                <c:strRef>
                  <c:f>FONS.DE.MANIOBRA!$L$17</c:f>
                  <c:strCache>
                    <c:ptCount val="1"/>
                    <c:pt idx="0">
                      <c:v>ANC 600000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{F766F7A6-F9DB-4482-A517-DE27E830CE05}</c15:txfldGUID>
                      <c15:f>FONS.DE.MANIOBRA!$L$17</c15:f>
                      <c15:dlblFieldTableCache>
                        <c:ptCount val="1"/>
                        <c:pt idx="0">
                          <c:v>ANC 600000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strRef>
                  <c:f>FONS.DE.MANIOBRA!$L$19</c:f>
                  <c:strCache>
                    <c:ptCount val="1"/>
                    <c:pt idx="0">
                      <c:v>P.N.  400000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{A0841F4E-233C-440D-8E87-5BADFF04500C}</c15:txfldGUID>
                      <c15:f>FONS.DE.MANIOBRA!$L$19</c15:f>
                      <c15:dlblFieldTableCache>
                        <c:ptCount val="1"/>
                        <c:pt idx="0">
                          <c:v>P.N.  400000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FONS.DE.MANIOBRA!$L$12:$N$12</c:f>
              <c:numCache>
                <c:formatCode>General</c:formatCode>
                <c:ptCount val="3"/>
                <c:pt idx="0">
                  <c:v>600000</c:v>
                </c:pt>
                <c:pt idx="1">
                  <c:v>600000</c:v>
                </c:pt>
                <c:pt idx="2">
                  <c:v>400000</c:v>
                </c:pt>
              </c:numCache>
            </c:numRef>
          </c:val>
        </c:ser>
        <c:ser>
          <c:idx val="1"/>
          <c:order val="1"/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/>
              <c:tx>
                <c:strRef>
                  <c:f>FONS.DE.MANIOBRA!$L$18</c:f>
                  <c:strCache>
                    <c:ptCount val="1"/>
                    <c:pt idx="0">
                      <c:v>AC  500000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{7E9AC86B-4684-4D11-875B-E39254F475DB}</c15:txfldGUID>
                      <c15:f>FONS.DE.MANIOBRA!$L$18</c15:f>
                      <c15:dlblFieldTableCache>
                        <c:ptCount val="1"/>
                        <c:pt idx="0">
                          <c:v>AC  500000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layout/>
              <c:tx>
                <c:strRef>
                  <c:f>FONS.DE.MANIOBRA!$L$22</c:f>
                  <c:strCache>
                    <c:ptCount val="1"/>
                    <c:pt idx="0">
                      <c:v>Fons de maniobra     320000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{6C458D06-7AE7-4AEE-A19E-8566B9C34678}</c15:txfldGUID>
                      <c15:f>FONS.DE.MANIOBRA!$L$22</c15:f>
                      <c15:dlblFieldTableCache>
                        <c:ptCount val="1"/>
                        <c:pt idx="0">
                          <c:v>Fons de maniobra     320000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/>
              <c:tx>
                <c:strRef>
                  <c:f>FONS.DE.MANIOBRA!$L$20</c:f>
                  <c:strCache>
                    <c:ptCount val="1"/>
                    <c:pt idx="0">
                      <c:v>PNC520000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{16A1EE49-6B70-4042-BABD-1AA317A1DF0B}</c15:txfldGUID>
                      <c15:f>FONS.DE.MANIOBRA!$L$20</c15:f>
                      <c15:dlblFieldTableCache>
                        <c:ptCount val="1"/>
                        <c:pt idx="0">
                          <c:v>PNC520000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FONS.DE.MANIOBRA!$L$13:$N$13</c:f>
              <c:numCache>
                <c:formatCode>General</c:formatCode>
                <c:ptCount val="3"/>
                <c:pt idx="0">
                  <c:v>500000</c:v>
                </c:pt>
                <c:pt idx="1">
                  <c:v>320000</c:v>
                </c:pt>
                <c:pt idx="2">
                  <c:v>520000</c:v>
                </c:pt>
              </c:numCache>
            </c:numRef>
          </c:val>
        </c:ser>
        <c:ser>
          <c:idx val="2"/>
          <c:order val="2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2"/>
              <c:layout/>
              <c:tx>
                <c:strRef>
                  <c:f>FONS.DE.MANIOBRA!$L$21</c:f>
                  <c:strCache>
                    <c:ptCount val="1"/>
                    <c:pt idx="0">
                      <c:v>PC  180000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{B7E8B63D-0D75-4848-AA56-550DBD1D60CD}</c15:txfldGUID>
                      <c15:f>FONS.DE.MANIOBRA!$L$21</c15:f>
                      <c15:dlblFieldTableCache>
                        <c:ptCount val="1"/>
                        <c:pt idx="0">
                          <c:v>PC  180000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FONS.DE.MANIOBRA!$L$14:$N$14</c:f>
              <c:numCache>
                <c:formatCode>General</c:formatCode>
                <c:ptCount val="3"/>
                <c:pt idx="2">
                  <c:v>180000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312500264"/>
        <c:axId val="312500656"/>
      </c:barChart>
      <c:catAx>
        <c:axId val="312500264"/>
        <c:scaling>
          <c:orientation val="minMax"/>
        </c:scaling>
        <c:delete val="1"/>
        <c:axPos val="t"/>
        <c:majorTickMark val="out"/>
        <c:minorTickMark val="none"/>
        <c:tickLblPos val="none"/>
        <c:crossAx val="312500656"/>
        <c:crosses val="autoZero"/>
        <c:auto val="1"/>
        <c:lblAlgn val="ctr"/>
        <c:lblOffset val="100"/>
        <c:noMultiLvlLbl val="0"/>
      </c:catAx>
      <c:valAx>
        <c:axId val="31250065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312500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77392</xdr:colOff>
      <xdr:row>10</xdr:row>
      <xdr:rowOff>30361</xdr:rowOff>
    </xdr:from>
    <xdr:to>
      <xdr:col>11</xdr:col>
      <xdr:colOff>101204</xdr:colOff>
      <xdr:row>25</xdr:row>
      <xdr:rowOff>106561</xdr:rowOff>
    </xdr:to>
    <xdr:graphicFrame macro="">
      <xdr:nvGraphicFramePr>
        <xdr:cNvPr id="4" name="Gràfic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35719</xdr:colOff>
      <xdr:row>10</xdr:row>
      <xdr:rowOff>23813</xdr:rowOff>
    </xdr:from>
    <xdr:to>
      <xdr:col>15</xdr:col>
      <xdr:colOff>142877</xdr:colOff>
      <xdr:row>25</xdr:row>
      <xdr:rowOff>70843</xdr:rowOff>
    </xdr:to>
    <xdr:graphicFrame macro="">
      <xdr:nvGraphicFramePr>
        <xdr:cNvPr id="5" name="Gràfic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657224</xdr:colOff>
      <xdr:row>13</xdr:row>
      <xdr:rowOff>152400</xdr:rowOff>
    </xdr:from>
    <xdr:to>
      <xdr:col>9</xdr:col>
      <xdr:colOff>742950</xdr:colOff>
      <xdr:row>33</xdr:row>
      <xdr:rowOff>19050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R14"/>
  <sheetViews>
    <sheetView showGridLines="0" tabSelected="1" zoomScale="145" zoomScaleNormal="145" workbookViewId="0">
      <selection activeCell="A2" sqref="A2"/>
    </sheetView>
  </sheetViews>
  <sheetFormatPr baseColWidth="10" defaultColWidth="9.140625" defaultRowHeight="15" x14ac:dyDescent="0.25"/>
  <cols>
    <col min="2" max="2" width="9.42578125" bestFit="1" customWidth="1"/>
    <col min="3" max="3" width="1.7109375" customWidth="1"/>
    <col min="4" max="4" width="7.140625" customWidth="1"/>
    <col min="5" max="5" width="11" customWidth="1"/>
    <col min="6" max="6" width="12.140625" style="1" bestFit="1" customWidth="1"/>
    <col min="7" max="7" width="3.5703125" style="1" customWidth="1"/>
    <col min="8" max="8" width="7.7109375" style="1" customWidth="1"/>
    <col min="9" max="9" width="13.28515625" style="1" customWidth="1"/>
    <col min="10" max="10" width="9.42578125" bestFit="1" customWidth="1"/>
  </cols>
  <sheetData>
    <row r="1" spans="1:18" ht="18.75" x14ac:dyDescent="0.3">
      <c r="D1" s="14" t="s">
        <v>9</v>
      </c>
    </row>
    <row r="2" spans="1:18" ht="15.75" thickBot="1" x14ac:dyDescent="0.3">
      <c r="K2" t="s">
        <v>20</v>
      </c>
    </row>
    <row r="3" spans="1:18" s="2" customFormat="1" x14ac:dyDescent="0.25">
      <c r="A3" s="26" t="s">
        <v>17</v>
      </c>
      <c r="B3" s="27"/>
      <c r="D3" s="90" t="s">
        <v>6</v>
      </c>
      <c r="E3" s="92"/>
      <c r="F3" s="91"/>
      <c r="G3" s="3"/>
      <c r="H3" s="90" t="s">
        <v>8</v>
      </c>
      <c r="I3" s="91"/>
    </row>
    <row r="4" spans="1:18" x14ac:dyDescent="0.25">
      <c r="A4" s="28" t="s">
        <v>18</v>
      </c>
      <c r="B4" s="28"/>
      <c r="D4" s="88" t="s">
        <v>0</v>
      </c>
      <c r="E4" s="11"/>
      <c r="F4" s="29">
        <v>600000</v>
      </c>
      <c r="H4" s="10" t="s">
        <v>7</v>
      </c>
      <c r="I4" s="29">
        <v>400000</v>
      </c>
      <c r="K4" s="15" t="s">
        <v>10</v>
      </c>
      <c r="L4" s="11"/>
      <c r="M4" s="11"/>
      <c r="N4" s="11"/>
      <c r="O4" s="11"/>
      <c r="P4" s="11"/>
      <c r="Q4" s="11"/>
      <c r="R4" s="16"/>
    </row>
    <row r="5" spans="1:18" x14ac:dyDescent="0.25">
      <c r="A5" s="28" t="s">
        <v>19</v>
      </c>
      <c r="B5" s="28"/>
      <c r="D5" s="89" t="s">
        <v>43</v>
      </c>
      <c r="E5" s="87">
        <f>SUM(F6:F8)</f>
        <v>500000</v>
      </c>
      <c r="F5" s="5"/>
      <c r="H5" s="8"/>
      <c r="I5" s="5"/>
      <c r="K5" s="17" t="s">
        <v>11</v>
      </c>
      <c r="L5" s="18"/>
      <c r="M5" s="18"/>
      <c r="N5" s="18"/>
      <c r="O5" s="18"/>
      <c r="P5" s="18"/>
      <c r="Q5" s="18"/>
      <c r="R5" s="19"/>
    </row>
    <row r="6" spans="1:18" x14ac:dyDescent="0.25">
      <c r="D6" s="4"/>
      <c r="E6" s="12" t="s">
        <v>1</v>
      </c>
      <c r="F6" s="30">
        <v>320000</v>
      </c>
      <c r="H6" s="8" t="s">
        <v>4</v>
      </c>
      <c r="I6" s="30">
        <v>520000</v>
      </c>
      <c r="K6" s="20" t="s">
        <v>12</v>
      </c>
      <c r="L6" s="21"/>
      <c r="M6" s="21"/>
      <c r="N6" s="21"/>
      <c r="O6" s="21"/>
      <c r="P6" s="21"/>
      <c r="Q6" s="21"/>
      <c r="R6" s="22"/>
    </row>
    <row r="7" spans="1:18" x14ac:dyDescent="0.25">
      <c r="D7" s="4"/>
      <c r="E7" s="12" t="s">
        <v>2</v>
      </c>
      <c r="F7" s="30">
        <v>95000</v>
      </c>
      <c r="H7" s="8" t="s">
        <v>5</v>
      </c>
      <c r="I7" s="30">
        <v>180000</v>
      </c>
      <c r="K7" s="15" t="s">
        <v>13</v>
      </c>
      <c r="L7" s="11"/>
      <c r="M7" s="11"/>
      <c r="N7" s="11"/>
      <c r="O7" s="11"/>
      <c r="P7" s="11"/>
      <c r="Q7" s="11"/>
      <c r="R7" s="16"/>
    </row>
    <row r="8" spans="1:18" ht="15.75" thickBot="1" x14ac:dyDescent="0.3">
      <c r="B8" s="1"/>
      <c r="C8" s="1"/>
      <c r="D8" s="6"/>
      <c r="E8" s="13" t="s">
        <v>3</v>
      </c>
      <c r="F8" s="31">
        <v>85000</v>
      </c>
      <c r="H8" s="9"/>
      <c r="I8" s="7"/>
      <c r="K8" s="23" t="s">
        <v>14</v>
      </c>
      <c r="L8" s="18"/>
      <c r="M8" s="18"/>
      <c r="N8" s="18"/>
      <c r="O8" s="18"/>
      <c r="P8" s="18"/>
      <c r="Q8" s="18"/>
      <c r="R8" s="19"/>
    </row>
    <row r="9" spans="1:18" x14ac:dyDescent="0.25">
      <c r="K9" s="24" t="s">
        <v>15</v>
      </c>
    </row>
    <row r="10" spans="1:18" x14ac:dyDescent="0.25">
      <c r="F10" s="1">
        <f>SUM(F4:F8)</f>
        <v>1100000</v>
      </c>
      <c r="I10" s="1">
        <f>SUM(I4:I7)</f>
        <v>1100000</v>
      </c>
      <c r="K10" s="25" t="s">
        <v>16</v>
      </c>
    </row>
    <row r="13" spans="1:18" x14ac:dyDescent="0.25">
      <c r="J13" s="1"/>
    </row>
    <row r="14" spans="1:18" x14ac:dyDescent="0.25">
      <c r="J14" s="1"/>
    </row>
  </sheetData>
  <sheetProtection algorithmName="SHA-512" hashValue="TJkkUxR7ihNgriyHcenpzcxDjBeUODkjmsQnYOo8BnkHC2piiVlpU6UpKIWUiEXtWwIUMCryd1uytvZiC7NxYA==" saltValue="iy9so4mV4NETL/cgBLLnpQ==" spinCount="100000" sheet="1" objects="1" scenarios="1"/>
  <mergeCells count="2">
    <mergeCell ref="H3:I3"/>
    <mergeCell ref="D3:F3"/>
  </mergeCells>
  <conditionalFormatting sqref="I10">
    <cfRule type="cellIs" dxfId="2" priority="2" operator="notEqual">
      <formula>$F$10</formula>
    </cfRule>
  </conditionalFormatting>
  <conditionalFormatting sqref="F10">
    <cfRule type="cellIs" dxfId="1" priority="1" operator="notEqual">
      <formula>$I$10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L23"/>
  <sheetViews>
    <sheetView showGridLines="0" zoomScale="115" zoomScaleNormal="115" workbookViewId="0">
      <selection activeCell="I15" sqref="I15:I16"/>
    </sheetView>
  </sheetViews>
  <sheetFormatPr baseColWidth="10" defaultColWidth="11.42578125" defaultRowHeight="15" x14ac:dyDescent="0.25"/>
  <cols>
    <col min="1" max="1" width="7.140625" customWidth="1"/>
    <col min="2" max="2" width="3.5703125" customWidth="1"/>
    <col min="3" max="3" width="21" bestFit="1" customWidth="1"/>
    <col min="4" max="4" width="3.85546875" customWidth="1"/>
    <col min="5" max="5" width="22.28515625" customWidth="1"/>
    <col min="6" max="6" width="3.5703125" customWidth="1"/>
    <col min="7" max="7" width="13.42578125" style="56" customWidth="1"/>
    <col min="8" max="8" width="3.7109375" style="57" customWidth="1"/>
    <col min="9" max="9" width="12.5703125" style="57" customWidth="1"/>
    <col min="10" max="10" width="2.140625" style="56" customWidth="1"/>
    <col min="11" max="11" width="1.7109375" customWidth="1"/>
  </cols>
  <sheetData>
    <row r="2" spans="2:12" x14ac:dyDescent="0.25">
      <c r="C2" s="49" t="s">
        <v>33</v>
      </c>
      <c r="D2" s="49"/>
      <c r="E2" s="49"/>
      <c r="F2" s="49"/>
      <c r="G2" s="49"/>
      <c r="H2" s="49"/>
      <c r="K2" t="s">
        <v>44</v>
      </c>
    </row>
    <row r="3" spans="2:12" ht="15.75" thickBot="1" x14ac:dyDescent="0.3">
      <c r="C3" s="77"/>
      <c r="D3" s="77"/>
      <c r="E3" s="77"/>
    </row>
    <row r="4" spans="2:12" x14ac:dyDescent="0.25">
      <c r="B4" s="75"/>
      <c r="C4" s="74"/>
      <c r="D4" s="74"/>
      <c r="E4" s="78"/>
      <c r="F4" s="74"/>
      <c r="G4" s="73"/>
      <c r="H4" s="82"/>
    </row>
    <row r="5" spans="2:12" x14ac:dyDescent="0.25">
      <c r="B5" s="4"/>
      <c r="C5" s="12" t="s">
        <v>39</v>
      </c>
      <c r="D5" s="63" t="s">
        <v>34</v>
      </c>
      <c r="E5" s="83" t="s">
        <v>42</v>
      </c>
      <c r="F5" s="66" t="s">
        <v>34</v>
      </c>
      <c r="G5" s="68">
        <f>GRAFICA_PAGA.A.CURT!E5-GRAFICA_PAGA.A.CURT!I7</f>
        <v>320000</v>
      </c>
      <c r="H5" s="84"/>
      <c r="J5" s="76"/>
    </row>
    <row r="6" spans="2:12" ht="15.75" thickBot="1" x14ac:dyDescent="0.3">
      <c r="B6" s="6"/>
      <c r="C6" s="13"/>
      <c r="D6" s="13"/>
      <c r="E6" s="85"/>
      <c r="F6" s="13"/>
      <c r="G6" s="61"/>
      <c r="H6" s="86"/>
    </row>
    <row r="7" spans="2:12" x14ac:dyDescent="0.25">
      <c r="E7" s="77"/>
    </row>
    <row r="8" spans="2:12" ht="15.75" thickBot="1" x14ac:dyDescent="0.3">
      <c r="E8" s="77"/>
    </row>
    <row r="9" spans="2:12" x14ac:dyDescent="0.25">
      <c r="B9" s="75"/>
      <c r="C9" s="74"/>
      <c r="D9" s="74"/>
      <c r="E9" s="78"/>
      <c r="F9" s="74"/>
      <c r="G9" s="73"/>
      <c r="H9" s="72"/>
      <c r="I9" s="72"/>
      <c r="J9" s="71"/>
    </row>
    <row r="10" spans="2:12" x14ac:dyDescent="0.25">
      <c r="B10" s="4"/>
      <c r="C10" s="12" t="s">
        <v>38</v>
      </c>
      <c r="D10" s="12"/>
      <c r="E10" s="37"/>
      <c r="F10" s="12"/>
      <c r="G10" s="64"/>
      <c r="H10" s="63"/>
      <c r="I10" s="63"/>
      <c r="J10" s="62"/>
    </row>
    <row r="11" spans="2:12" ht="15.75" customHeight="1" thickBot="1" x14ac:dyDescent="0.3">
      <c r="B11" s="4"/>
      <c r="C11" s="97" t="s">
        <v>37</v>
      </c>
      <c r="D11" s="94" t="s">
        <v>34</v>
      </c>
      <c r="E11" s="79" t="s">
        <v>41</v>
      </c>
      <c r="F11" s="93" t="s">
        <v>34</v>
      </c>
      <c r="G11" s="70">
        <f>SUM(GRAFICA_PAGA.A.CURT!F6:F8)</f>
        <v>500000</v>
      </c>
      <c r="H11" s="94" t="s">
        <v>34</v>
      </c>
      <c r="I11" s="98">
        <f>G11/G12</f>
        <v>2.7777777777777777</v>
      </c>
      <c r="J11" s="96"/>
      <c r="L11" s="58"/>
    </row>
    <row r="12" spans="2:12" ht="15" customHeight="1" x14ac:dyDescent="0.25">
      <c r="B12" s="4"/>
      <c r="C12" s="97"/>
      <c r="D12" s="94"/>
      <c r="E12" s="80" t="s">
        <v>5</v>
      </c>
      <c r="F12" s="93"/>
      <c r="G12" s="68">
        <f>GRAFICA_PAGA.A.CURT!I7</f>
        <v>180000</v>
      </c>
      <c r="H12" s="95"/>
      <c r="I12" s="99"/>
      <c r="J12" s="96"/>
    </row>
    <row r="13" spans="2:12" x14ac:dyDescent="0.25">
      <c r="B13" s="4"/>
      <c r="C13" s="67"/>
      <c r="D13" s="66"/>
      <c r="E13" s="79"/>
      <c r="F13" s="65"/>
      <c r="G13" s="64"/>
      <c r="H13" s="63"/>
      <c r="I13" s="63"/>
      <c r="J13" s="81"/>
    </row>
    <row r="14" spans="2:12" x14ac:dyDescent="0.25">
      <c r="B14" s="4"/>
      <c r="C14" s="67"/>
      <c r="D14" s="66"/>
      <c r="E14" s="79"/>
      <c r="F14" s="65"/>
      <c r="G14" s="64"/>
      <c r="H14" s="63"/>
      <c r="I14" s="63"/>
      <c r="J14" s="81"/>
    </row>
    <row r="15" spans="2:12" ht="15.75" customHeight="1" thickBot="1" x14ac:dyDescent="0.3">
      <c r="B15" s="4"/>
      <c r="C15" s="97" t="s">
        <v>36</v>
      </c>
      <c r="D15" s="94" t="s">
        <v>34</v>
      </c>
      <c r="E15" s="79" t="s">
        <v>40</v>
      </c>
      <c r="F15" s="93" t="s">
        <v>34</v>
      </c>
      <c r="G15" s="70">
        <f>SUM(GRAFICA_PAGA.A.CURT!F7:F8)</f>
        <v>180000</v>
      </c>
      <c r="H15" s="94" t="s">
        <v>34</v>
      </c>
      <c r="I15" s="98">
        <f>G15/G16</f>
        <v>1</v>
      </c>
      <c r="J15" s="96"/>
      <c r="L15" s="58"/>
    </row>
    <row r="16" spans="2:12" ht="15" customHeight="1" x14ac:dyDescent="0.25">
      <c r="B16" s="4"/>
      <c r="C16" s="97"/>
      <c r="D16" s="94"/>
      <c r="E16" s="80" t="s">
        <v>5</v>
      </c>
      <c r="F16" s="93"/>
      <c r="G16" s="68">
        <f>GRAFICA_PAGA.A.CURT!I7</f>
        <v>180000</v>
      </c>
      <c r="H16" s="95"/>
      <c r="I16" s="100"/>
      <c r="J16" s="96"/>
    </row>
    <row r="17" spans="2:12" x14ac:dyDescent="0.25">
      <c r="B17" s="4"/>
      <c r="C17" s="67"/>
      <c r="D17" s="66"/>
      <c r="E17" s="79"/>
      <c r="F17" s="65"/>
      <c r="G17" s="64"/>
      <c r="H17" s="63"/>
      <c r="I17" s="63"/>
      <c r="J17" s="81"/>
    </row>
    <row r="18" spans="2:12" x14ac:dyDescent="0.25">
      <c r="B18" s="4"/>
      <c r="C18" s="67"/>
      <c r="D18" s="66"/>
      <c r="E18" s="79"/>
      <c r="F18" s="65"/>
      <c r="G18" s="64"/>
      <c r="H18" s="63"/>
      <c r="I18" s="63"/>
      <c r="J18" s="81"/>
    </row>
    <row r="19" spans="2:12" ht="15.75" customHeight="1" thickBot="1" x14ac:dyDescent="0.3">
      <c r="B19" s="4"/>
      <c r="C19" s="97" t="s">
        <v>35</v>
      </c>
      <c r="D19" s="94" t="s">
        <v>34</v>
      </c>
      <c r="E19" s="79" t="s">
        <v>3</v>
      </c>
      <c r="F19" s="93" t="s">
        <v>34</v>
      </c>
      <c r="G19" s="70">
        <f>GRAFICA_PAGA.A.CURT!F8</f>
        <v>85000</v>
      </c>
      <c r="H19" s="94" t="s">
        <v>34</v>
      </c>
      <c r="I19" s="98">
        <f>G19/G20</f>
        <v>0.47222222222222221</v>
      </c>
      <c r="J19" s="96"/>
      <c r="L19" s="69"/>
    </row>
    <row r="20" spans="2:12" ht="15" customHeight="1" x14ac:dyDescent="0.25">
      <c r="B20" s="4"/>
      <c r="C20" s="97"/>
      <c r="D20" s="94"/>
      <c r="E20" s="80" t="s">
        <v>5</v>
      </c>
      <c r="F20" s="93"/>
      <c r="G20" s="68">
        <f>GRAFICA_PAGA.A.CURT!I7</f>
        <v>180000</v>
      </c>
      <c r="H20" s="95"/>
      <c r="I20" s="100"/>
      <c r="J20" s="96"/>
    </row>
    <row r="21" spans="2:12" x14ac:dyDescent="0.25">
      <c r="B21" s="4"/>
      <c r="C21" s="67"/>
      <c r="D21" s="66"/>
      <c r="E21" s="79"/>
      <c r="F21" s="65"/>
      <c r="G21" s="64"/>
      <c r="H21" s="63"/>
      <c r="I21" s="63"/>
      <c r="J21" s="62"/>
    </row>
    <row r="22" spans="2:12" x14ac:dyDescent="0.25">
      <c r="B22" s="4"/>
      <c r="C22" s="67"/>
      <c r="D22" s="66"/>
      <c r="E22" s="79"/>
      <c r="F22" s="65"/>
      <c r="G22" s="64"/>
      <c r="H22" s="63"/>
      <c r="I22" s="63"/>
      <c r="J22" s="62"/>
    </row>
    <row r="23" spans="2:12" ht="15.75" thickBot="1" x14ac:dyDescent="0.3">
      <c r="B23" s="6"/>
      <c r="C23" s="13"/>
      <c r="D23" s="13"/>
      <c r="E23" s="13"/>
      <c r="F23" s="13"/>
      <c r="G23" s="61"/>
      <c r="H23" s="60"/>
      <c r="I23" s="60"/>
      <c r="J23" s="59"/>
    </row>
  </sheetData>
  <sheetProtection algorithmName="SHA-512" hashValue="UFtd4fg6icwkCB+m7MzsbKDwb5PxLJh2Z0nCFJ+eeqLlpzGLrQUZKWOVS8FliflIVtmEc+ytRESs4b39ZVAu8g==" saltValue="446Cv1uDK/iICBp+k7GROw==" spinCount="100000" sheet="1" objects="1" scenarios="1"/>
  <mergeCells count="18">
    <mergeCell ref="C19:C20"/>
    <mergeCell ref="D19:D20"/>
    <mergeCell ref="F19:F20"/>
    <mergeCell ref="H19:H20"/>
    <mergeCell ref="J19:J20"/>
    <mergeCell ref="J15:J16"/>
    <mergeCell ref="C11:C12"/>
    <mergeCell ref="D11:D12"/>
    <mergeCell ref="F11:F12"/>
    <mergeCell ref="H11:H12"/>
    <mergeCell ref="J11:J12"/>
    <mergeCell ref="I11:I12"/>
    <mergeCell ref="I15:I16"/>
    <mergeCell ref="I19:I20"/>
    <mergeCell ref="C15:C16"/>
    <mergeCell ref="D15:D16"/>
    <mergeCell ref="F15:F16"/>
    <mergeCell ref="H15:H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R31"/>
  <sheetViews>
    <sheetView showGridLines="0" zoomScale="115" zoomScaleNormal="115" workbookViewId="0">
      <selection activeCell="E8" sqref="E8"/>
    </sheetView>
  </sheetViews>
  <sheetFormatPr baseColWidth="10" defaultColWidth="11.42578125" defaultRowHeight="15" x14ac:dyDescent="0.25"/>
  <cols>
    <col min="2" max="2" width="15.42578125" bestFit="1" customWidth="1"/>
    <col min="3" max="3" width="14.5703125" customWidth="1"/>
    <col min="5" max="5" width="13.140625" customWidth="1"/>
    <col min="6" max="6" width="6.5703125" customWidth="1"/>
    <col min="7" max="7" width="7.7109375" customWidth="1"/>
    <col min="8" max="8" width="5.28515625" customWidth="1"/>
    <col min="12" max="12" width="9" customWidth="1"/>
  </cols>
  <sheetData>
    <row r="1" spans="2:18" x14ac:dyDescent="0.25">
      <c r="H1" s="32"/>
      <c r="I1" s="32"/>
      <c r="J1" s="32"/>
      <c r="K1" s="32"/>
      <c r="L1" s="32"/>
      <c r="M1" s="32"/>
      <c r="N1" s="32"/>
      <c r="O1" s="32"/>
      <c r="P1" s="32"/>
    </row>
    <row r="2" spans="2:18" x14ac:dyDescent="0.25">
      <c r="B2" s="2" t="s">
        <v>32</v>
      </c>
      <c r="H2" s="32"/>
      <c r="I2" s="32"/>
      <c r="J2" s="32"/>
      <c r="K2" s="32"/>
      <c r="L2" s="32"/>
      <c r="M2" s="32"/>
      <c r="N2" s="32"/>
      <c r="O2" s="32"/>
      <c r="P2" s="32"/>
    </row>
    <row r="3" spans="2:18" ht="15.75" thickBot="1" x14ac:dyDescent="0.3">
      <c r="H3" s="49" t="s">
        <v>33</v>
      </c>
      <c r="I3" s="49"/>
      <c r="J3" s="49"/>
      <c r="K3" s="49"/>
      <c r="L3" s="49"/>
      <c r="M3" s="49"/>
      <c r="N3" s="32"/>
      <c r="O3" s="32"/>
      <c r="P3" s="32"/>
    </row>
    <row r="4" spans="2:18" ht="15.75" thickBot="1" x14ac:dyDescent="0.3">
      <c r="B4" s="101" t="s">
        <v>31</v>
      </c>
      <c r="C4" s="102"/>
      <c r="D4" s="102"/>
      <c r="E4" s="103"/>
      <c r="F4" s="48"/>
      <c r="H4" s="32"/>
      <c r="I4" s="32"/>
      <c r="J4" s="32"/>
      <c r="K4" s="32"/>
      <c r="L4" s="32"/>
      <c r="M4" s="32"/>
      <c r="N4" s="32"/>
      <c r="O4" s="32"/>
      <c r="P4" s="32"/>
    </row>
    <row r="5" spans="2:18" ht="15.75" thickBot="1" x14ac:dyDescent="0.3">
      <c r="B5" s="101" t="s">
        <v>6</v>
      </c>
      <c r="C5" s="102"/>
      <c r="D5" s="102" t="s">
        <v>21</v>
      </c>
      <c r="E5" s="103"/>
      <c r="F5" s="48"/>
      <c r="H5" s="32"/>
      <c r="I5" s="32" t="s">
        <v>30</v>
      </c>
      <c r="J5" s="32"/>
      <c r="K5" s="32"/>
      <c r="L5" s="32"/>
      <c r="M5" s="32"/>
      <c r="N5" s="32"/>
      <c r="O5" s="32"/>
      <c r="P5" s="32"/>
    </row>
    <row r="6" spans="2:18" ht="15.75" x14ac:dyDescent="0.25">
      <c r="B6" s="47" t="s">
        <v>29</v>
      </c>
      <c r="C6" s="50">
        <f>GRAFICA_PAGA.A.CURT!F4</f>
        <v>600000</v>
      </c>
      <c r="D6" s="46" t="s">
        <v>28</v>
      </c>
      <c r="E6" s="52">
        <f>GRAFICA_PAGA.A.CURT!I4</f>
        <v>400000</v>
      </c>
      <c r="F6" s="40"/>
      <c r="H6" s="32"/>
      <c r="I6" s="32"/>
      <c r="J6" s="32"/>
      <c r="K6" s="32"/>
      <c r="L6" s="32"/>
      <c r="M6" s="32"/>
      <c r="N6" s="32"/>
      <c r="O6" s="32"/>
      <c r="P6" s="32"/>
    </row>
    <row r="7" spans="2:18" ht="15.75" x14ac:dyDescent="0.25">
      <c r="B7" s="44" t="s">
        <v>27</v>
      </c>
      <c r="C7" s="51">
        <f>GRAFICA_PAGA.A.CURT!E5</f>
        <v>500000</v>
      </c>
      <c r="D7" s="45" t="s">
        <v>4</v>
      </c>
      <c r="E7" s="53">
        <f>GRAFICA_PAGA.A.CURT!I6</f>
        <v>520000</v>
      </c>
      <c r="F7" s="40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</row>
    <row r="8" spans="2:18" ht="15.75" x14ac:dyDescent="0.25">
      <c r="B8" s="4"/>
      <c r="C8" s="43"/>
      <c r="D8" s="44" t="s">
        <v>26</v>
      </c>
      <c r="E8" s="51">
        <f>GRAFICA_PAGA.A.CURT!I7</f>
        <v>180000</v>
      </c>
      <c r="F8" s="40"/>
      <c r="H8" s="39"/>
      <c r="I8" s="39"/>
      <c r="J8" s="39"/>
      <c r="K8" s="32"/>
      <c r="L8" s="32"/>
      <c r="M8" s="32"/>
      <c r="N8" s="32"/>
      <c r="O8" s="32"/>
      <c r="P8" s="32"/>
      <c r="Q8" s="32"/>
      <c r="R8" s="32"/>
    </row>
    <row r="9" spans="2:18" ht="15.75" x14ac:dyDescent="0.25">
      <c r="B9" s="4"/>
      <c r="C9" s="43"/>
      <c r="D9" s="42"/>
      <c r="E9" s="41"/>
      <c r="F9" s="40"/>
      <c r="H9" s="39"/>
      <c r="I9" s="39"/>
      <c r="J9" s="39"/>
      <c r="K9" s="34"/>
      <c r="L9" s="34"/>
      <c r="M9" s="34"/>
      <c r="N9" s="34"/>
      <c r="O9" s="34"/>
      <c r="P9" s="33"/>
      <c r="Q9" s="33"/>
      <c r="R9" s="32"/>
    </row>
    <row r="10" spans="2:18" ht="15.75" thickBot="1" x14ac:dyDescent="0.3">
      <c r="B10" s="6"/>
      <c r="C10" s="38"/>
      <c r="D10" s="6"/>
      <c r="E10" s="38"/>
      <c r="F10" s="12"/>
      <c r="H10" s="32"/>
      <c r="I10" s="32"/>
      <c r="J10" s="32"/>
      <c r="K10" s="34"/>
      <c r="L10" s="34"/>
      <c r="M10" s="34"/>
      <c r="N10" s="34"/>
      <c r="O10" s="34"/>
      <c r="P10" s="33"/>
      <c r="Q10" s="33"/>
      <c r="R10" s="32"/>
    </row>
    <row r="11" spans="2:18" x14ac:dyDescent="0.25">
      <c r="B11" t="s">
        <v>25</v>
      </c>
      <c r="C11" s="54">
        <f>SUM(C6:C10)</f>
        <v>1100000</v>
      </c>
      <c r="D11" s="37" t="s">
        <v>24</v>
      </c>
      <c r="E11" s="55">
        <f>SUM(E6:E9)</f>
        <v>1100000</v>
      </c>
      <c r="F11" s="36" t="str">
        <f>IF(C11=E11,"","≠")</f>
        <v/>
      </c>
      <c r="G11" t="str">
        <f>IF(C11=E11,"",C11-E11)</f>
        <v/>
      </c>
      <c r="H11" s="32"/>
      <c r="I11" s="32"/>
      <c r="J11" s="32"/>
      <c r="K11" s="34"/>
      <c r="L11" s="34" t="s">
        <v>23</v>
      </c>
      <c r="M11" s="34"/>
      <c r="N11" s="34" t="s">
        <v>22</v>
      </c>
      <c r="O11" s="34"/>
      <c r="P11" s="33"/>
      <c r="Q11" s="33"/>
      <c r="R11" s="32"/>
    </row>
    <row r="12" spans="2:18" x14ac:dyDescent="0.25">
      <c r="H12" s="32"/>
      <c r="I12" s="32"/>
      <c r="J12" s="32"/>
      <c r="K12" s="34"/>
      <c r="L12" s="34">
        <f>+C6</f>
        <v>600000</v>
      </c>
      <c r="M12" s="34">
        <f>IF(N22&gt;0,L12,N12+N13)</f>
        <v>600000</v>
      </c>
      <c r="N12" s="34">
        <f>+E6</f>
        <v>400000</v>
      </c>
      <c r="O12" s="34"/>
      <c r="P12" s="33"/>
      <c r="Q12" s="33"/>
      <c r="R12" s="32"/>
    </row>
    <row r="13" spans="2:18" x14ac:dyDescent="0.25">
      <c r="B13" s="2" t="s">
        <v>6</v>
      </c>
      <c r="H13" s="32"/>
      <c r="I13" s="35" t="s">
        <v>21</v>
      </c>
      <c r="J13" s="32"/>
      <c r="K13" s="34"/>
      <c r="L13" s="34">
        <f>+C7</f>
        <v>500000</v>
      </c>
      <c r="M13" s="34">
        <f>ABS(L13-N14)</f>
        <v>320000</v>
      </c>
      <c r="N13" s="34">
        <f>+E7</f>
        <v>520000</v>
      </c>
      <c r="O13" s="34"/>
      <c r="P13" s="33"/>
      <c r="Q13" s="33"/>
      <c r="R13" s="32"/>
    </row>
    <row r="14" spans="2:18" x14ac:dyDescent="0.25">
      <c r="H14" s="32"/>
      <c r="I14" s="32"/>
      <c r="J14" s="32"/>
      <c r="K14" s="34"/>
      <c r="L14" s="34"/>
      <c r="M14" s="34"/>
      <c r="N14" s="34">
        <f>+E8</f>
        <v>180000</v>
      </c>
      <c r="O14" s="34"/>
      <c r="P14" s="33">
        <f>+L13-N14</f>
        <v>320000</v>
      </c>
      <c r="Q14" s="33"/>
      <c r="R14" s="32"/>
    </row>
    <row r="15" spans="2:18" x14ac:dyDescent="0.25">
      <c r="H15" s="32"/>
      <c r="I15" s="32"/>
      <c r="J15" s="32"/>
      <c r="K15" s="34"/>
      <c r="L15" s="34"/>
      <c r="M15" s="34"/>
      <c r="N15" s="34"/>
      <c r="O15" s="34"/>
      <c r="P15" s="33"/>
      <c r="Q15" s="33"/>
      <c r="R15" s="32"/>
    </row>
    <row r="16" spans="2:18" x14ac:dyDescent="0.25">
      <c r="H16" s="32"/>
      <c r="I16" s="32"/>
      <c r="J16" s="32"/>
      <c r="K16" s="33"/>
      <c r="L16" s="33"/>
      <c r="M16" s="33"/>
      <c r="N16" s="33"/>
      <c r="O16" s="33"/>
      <c r="P16" s="33"/>
      <c r="Q16" s="33"/>
      <c r="R16" s="32"/>
    </row>
    <row r="17" spans="8:18" x14ac:dyDescent="0.25">
      <c r="H17" s="32"/>
      <c r="I17" s="32"/>
      <c r="J17" s="32"/>
      <c r="K17" s="33"/>
      <c r="L17" s="33" t="str">
        <f>B6&amp;IF(N22&gt;0,L12,(N12+N13))</f>
        <v>ANC 600000</v>
      </c>
      <c r="M17" s="33"/>
      <c r="N17" s="33"/>
      <c r="O17" s="33"/>
      <c r="P17" s="33"/>
      <c r="Q17" s="33"/>
      <c r="R17" s="32"/>
    </row>
    <row r="18" spans="8:18" x14ac:dyDescent="0.25">
      <c r="H18" s="32"/>
      <c r="I18" s="32"/>
      <c r="J18" s="32"/>
      <c r="K18" s="33"/>
      <c r="L18" s="33" t="str">
        <f>B7&amp;L13</f>
        <v>AC  500000</v>
      </c>
      <c r="M18" s="33"/>
      <c r="N18" s="33"/>
      <c r="O18" s="33"/>
      <c r="P18" s="33"/>
      <c r="Q18" s="33"/>
      <c r="R18" s="32"/>
    </row>
    <row r="19" spans="8:18" x14ac:dyDescent="0.25">
      <c r="H19" s="32"/>
      <c r="I19" s="32"/>
      <c r="J19" s="32"/>
      <c r="K19" s="33"/>
      <c r="L19" s="33" t="str">
        <f>D6&amp;N12</f>
        <v>P.N.  400000</v>
      </c>
      <c r="M19" s="33"/>
      <c r="N19" s="33"/>
      <c r="O19" s="33"/>
      <c r="P19" s="33"/>
      <c r="Q19" s="33"/>
      <c r="R19" s="32"/>
    </row>
    <row r="20" spans="8:18" x14ac:dyDescent="0.25">
      <c r="H20" s="32"/>
      <c r="I20" s="32"/>
      <c r="J20" s="32"/>
      <c r="K20" s="33"/>
      <c r="L20" s="33" t="str">
        <f>D7&amp;N13</f>
        <v>PNC520000</v>
      </c>
      <c r="M20" s="33"/>
      <c r="N20" s="33"/>
      <c r="O20" s="33"/>
      <c r="P20" s="33"/>
      <c r="Q20" s="33"/>
      <c r="R20" s="32"/>
    </row>
    <row r="21" spans="8:18" x14ac:dyDescent="0.25">
      <c r="H21" s="32"/>
      <c r="I21" s="32"/>
      <c r="J21" s="32"/>
      <c r="K21" s="33"/>
      <c r="L21" s="33" t="str">
        <f>D8&amp;N14</f>
        <v>PC  180000</v>
      </c>
      <c r="M21" s="33"/>
      <c r="N21" s="33"/>
      <c r="O21" s="33"/>
      <c r="P21" s="33"/>
      <c r="Q21" s="33"/>
      <c r="R21" s="32"/>
    </row>
    <row r="22" spans="8:18" x14ac:dyDescent="0.25">
      <c r="K22" s="33"/>
      <c r="L22" s="33" t="str">
        <f>"Fons de maniobra     "&amp;IF(N22&lt;0,"-","")&amp;M13</f>
        <v>Fons de maniobra     320000</v>
      </c>
      <c r="M22" s="33"/>
      <c r="N22" s="33">
        <f>C7-E8</f>
        <v>320000</v>
      </c>
      <c r="O22" s="33"/>
      <c r="P22" s="33"/>
      <c r="Q22" s="33"/>
      <c r="R22" s="32"/>
    </row>
    <row r="23" spans="8:18" x14ac:dyDescent="0.25">
      <c r="K23" s="33"/>
      <c r="L23" s="33"/>
      <c r="M23" s="33"/>
      <c r="N23" s="33"/>
      <c r="O23" s="33"/>
      <c r="P23" s="33"/>
      <c r="Q23" s="33"/>
      <c r="R23" s="32"/>
    </row>
    <row r="24" spans="8:18" x14ac:dyDescent="0.25">
      <c r="K24" s="33"/>
      <c r="L24" s="33"/>
      <c r="M24" s="33"/>
      <c r="N24" s="33"/>
      <c r="O24" s="33"/>
      <c r="P24" s="33"/>
      <c r="Q24" s="33"/>
      <c r="R24" s="32"/>
    </row>
    <row r="25" spans="8:18" x14ac:dyDescent="0.25">
      <c r="K25" s="33"/>
      <c r="L25" s="33"/>
      <c r="M25" s="33"/>
      <c r="N25" s="33"/>
      <c r="O25" s="33"/>
      <c r="P25" s="33"/>
      <c r="Q25" s="33"/>
      <c r="R25" s="32"/>
    </row>
    <row r="26" spans="8:18" x14ac:dyDescent="0.25">
      <c r="K26" s="32"/>
      <c r="L26" s="32"/>
      <c r="M26" s="32"/>
      <c r="N26" s="32"/>
      <c r="O26" s="32"/>
      <c r="P26" s="32"/>
      <c r="Q26" s="32"/>
      <c r="R26" s="32"/>
    </row>
    <row r="27" spans="8:18" x14ac:dyDescent="0.25">
      <c r="K27" s="32"/>
      <c r="L27" s="32"/>
      <c r="M27" s="32"/>
      <c r="N27" s="32"/>
      <c r="O27" s="32"/>
      <c r="P27" s="32"/>
      <c r="Q27" s="32"/>
      <c r="R27" s="32"/>
    </row>
    <row r="28" spans="8:18" x14ac:dyDescent="0.25">
      <c r="K28" s="32"/>
      <c r="L28" s="32"/>
      <c r="M28" s="32"/>
      <c r="N28" s="32"/>
      <c r="O28" s="32"/>
      <c r="P28" s="32"/>
      <c r="Q28" s="32"/>
      <c r="R28" s="32"/>
    </row>
    <row r="29" spans="8:18" x14ac:dyDescent="0.25">
      <c r="K29" s="32"/>
      <c r="L29" s="32"/>
      <c r="M29" s="32"/>
      <c r="N29" s="32"/>
      <c r="O29" s="32"/>
      <c r="P29" s="32"/>
      <c r="Q29" s="32"/>
      <c r="R29" s="32"/>
    </row>
    <row r="30" spans="8:18" x14ac:dyDescent="0.25">
      <c r="K30" s="32"/>
      <c r="L30" s="32"/>
      <c r="M30" s="32"/>
      <c r="N30" s="32"/>
      <c r="O30" s="32"/>
      <c r="P30" s="32"/>
      <c r="Q30" s="32"/>
      <c r="R30" s="32"/>
    </row>
    <row r="31" spans="8:18" x14ac:dyDescent="0.25">
      <c r="K31" s="32"/>
      <c r="L31" s="32"/>
      <c r="M31" s="32"/>
      <c r="N31" s="32"/>
      <c r="O31" s="32"/>
      <c r="P31" s="32"/>
      <c r="Q31" s="32"/>
      <c r="R31" s="32"/>
    </row>
  </sheetData>
  <sheetProtection algorithmName="SHA-512" hashValue="2MOj1iCnu/AuixDYrV7S7+tfrUuuPKj0jSzQBfTvKFVjLbAveYcdmTJaPkSxWwCllsG3M0Nc0LiQdJmqPoNS8w==" saltValue="E3hbZtP0YlOLhNNA4OdEGg==" spinCount="100000" sheet="1" objects="1" scenarios="1"/>
  <mergeCells count="3">
    <mergeCell ref="B5:C5"/>
    <mergeCell ref="D5:E5"/>
    <mergeCell ref="B4:E4"/>
  </mergeCells>
  <conditionalFormatting sqref="C11 E11">
    <cfRule type="uniqueValues" dxfId="0" priority="1"/>
  </conditionalFormatting>
  <pageMargins left="0.7" right="0.7" top="0.75" bottom="0.75" header="0.3" footer="0.3"/>
  <pageSetup paperSize="9" orientation="portrait" horizontalDpi="150" verticalDpi="15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GRAFICA_PAGA.A.CURT</vt:lpstr>
      <vt:lpstr>CALCUL_RATIOS</vt:lpstr>
      <vt:lpstr>FONS.DE.MANIOBRA</vt:lpstr>
    </vt:vector>
  </TitlesOfParts>
  <Company>Departament d'Ensenyament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 d'Educació</dc:creator>
  <cp:lastModifiedBy>Joan Carles Viñolas</cp:lastModifiedBy>
  <dcterms:created xsi:type="dcterms:W3CDTF">2018-11-22T11:46:26Z</dcterms:created>
  <dcterms:modified xsi:type="dcterms:W3CDTF">2018-11-24T21:34:59Z</dcterms:modified>
</cp:coreProperties>
</file>